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914D" lockStructure="1"/>
  <bookViews>
    <workbookView xWindow="360" yWindow="270" windowWidth="18735" windowHeight="7845"/>
  </bookViews>
  <sheets>
    <sheet name="Service Maturity Model" sheetId="1" r:id="rId1"/>
    <sheet name="Model Summary" sheetId="2" r:id="rId2"/>
    <sheet name="_raw_data" sheetId="3" state="hidden" r:id="rId3"/>
  </sheets>
  <definedNames>
    <definedName name="bi_km" localSheetId="0">'Service Maturity Model'!$E$2</definedName>
    <definedName name="Geospatial" localSheetId="0">'Service Maturity Model'!$H$2</definedName>
    <definedName name="operations" localSheetId="0">'Service Maturity Model'!#REF!</definedName>
    <definedName name="_xlnm.Print_Area" localSheetId="1">'Model Summary'!$A$1:$F$9</definedName>
    <definedName name="_xlnm.Print_Area" localSheetId="0">'Service Maturity Model'!$A$1:$J$24</definedName>
  </definedNames>
  <calcPr calcId="145621"/>
</workbook>
</file>

<file path=xl/calcChain.xml><?xml version="1.0" encoding="utf-8"?>
<calcChain xmlns="http://schemas.openxmlformats.org/spreadsheetml/2006/main">
  <c r="C24" i="3" l="1"/>
  <c r="D24" i="3"/>
  <c r="D23" i="3"/>
  <c r="B23" i="3"/>
  <c r="C23" i="3"/>
  <c r="B24" i="3"/>
  <c r="B13" i="3"/>
  <c r="B12" i="3"/>
  <c r="D17" i="3" s="1"/>
  <c r="D2" i="2" s="1"/>
  <c r="B11" i="3"/>
  <c r="D18" i="3" s="1"/>
  <c r="D3" i="2" s="1"/>
  <c r="B10" i="3"/>
  <c r="B9" i="3"/>
  <c r="B8" i="3"/>
  <c r="C3" i="2" s="1"/>
  <c r="B7" i="3"/>
  <c r="B4" i="3"/>
  <c r="B3" i="2" s="1"/>
  <c r="B5" i="3"/>
  <c r="B6" i="3"/>
  <c r="B17" i="3" s="1"/>
  <c r="B2" i="2" s="1"/>
  <c r="C2" i="2" l="1"/>
  <c r="B18" i="3"/>
  <c r="B29" i="3" s="1"/>
  <c r="B4" i="2" s="1"/>
  <c r="B26" i="3"/>
  <c r="E23" i="3"/>
  <c r="D26" i="3"/>
  <c r="D29" i="3" s="1"/>
  <c r="D4" i="2" s="1"/>
  <c r="E24" i="3"/>
  <c r="C18" i="3"/>
  <c r="C26" i="3"/>
  <c r="C17" i="3"/>
  <c r="E29" i="3" s="1"/>
  <c r="E2" i="2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F29" i="3" l="1"/>
  <c r="E3" i="2" s="1"/>
  <c r="C29" i="3"/>
  <c r="C4" i="2" s="1"/>
  <c r="B13" i="1"/>
  <c r="G29" i="3" l="1"/>
</calcChain>
</file>

<file path=xl/sharedStrings.xml><?xml version="1.0" encoding="utf-8"?>
<sst xmlns="http://schemas.openxmlformats.org/spreadsheetml/2006/main" count="86" uniqueCount="68">
  <si>
    <t xml:space="preserve">Qualified Personnel  </t>
  </si>
  <si>
    <t xml:space="preserve">Defined Methodology </t>
  </si>
  <si>
    <t xml:space="preserve">Personnel Certifications </t>
  </si>
  <si>
    <t xml:space="preserve">Sales Collateral </t>
  </si>
  <si>
    <t xml:space="preserve">Overall Degree of Differentiation </t>
  </si>
  <si>
    <t>Description</t>
  </si>
  <si>
    <t>Qualified staff on hand to execute service offering</t>
  </si>
  <si>
    <t># of staff possessing certifications valued by the market</t>
  </si>
  <si>
    <t>Strategic Personnel</t>
  </si>
  <si>
    <t>Publicly respected personnel on-hand who give us instant credibility in the offering.</t>
  </si>
  <si>
    <t xml:space="preserve">Current, Relevant Corporate Experience </t>
  </si>
  <si>
    <t>Recent corporate experience that would be seen as relevant by target customers</t>
  </si>
  <si>
    <t>Internal delivery methods, job aids, templates that make our delivery more efficient and provide differentiation; preferably packaged and "proprietary"</t>
  </si>
  <si>
    <t xml:space="preserve">Technology </t>
  </si>
  <si>
    <t xml:space="preserve">Technology Alliance Partners </t>
  </si>
  <si>
    <t>How to Rate</t>
  </si>
  <si>
    <t>Higher ratings for higher number of capable staff with appropriate diversity (i.e., mix of senior, mid, junior)</t>
  </si>
  <si>
    <t>Higher ratings for quality and quantity of relevant (market recognized) certifications.  May not apply to all offerings</t>
  </si>
  <si>
    <t>Subjective. Person must be recognized by customers as a true expert (i.e., someone who has published articles, given speeches, written books on the topic)</t>
  </si>
  <si>
    <t>Past Performance</t>
  </si>
  <si>
    <t>How well would our existing customers rate our performance in this offering</t>
  </si>
  <si>
    <t>Higher ratings for more complete methodology (covers all aspects of offering), and which has some aspect of differentiation</t>
  </si>
  <si>
    <t>Weight</t>
  </si>
  <si>
    <t>Higher ratings for multiple (at least 3) current and very relevant projects</t>
  </si>
  <si>
    <t>Awards</t>
  </si>
  <si>
    <t>Have we (or our customers) received external awards or recognition for our projects?</t>
  </si>
  <si>
    <t>Higher ratings for higher alliance levels, differentiation of partner, and for active alliances with bi-directional lead flow.</t>
  </si>
  <si>
    <t>Emerging</t>
  </si>
  <si>
    <t>Custom or COTS tools on-hand to enhance our delivery and differentiate ourselves from staff aug competitors</t>
  </si>
  <si>
    <t>Competitive</t>
  </si>
  <si>
    <t>Leader</t>
  </si>
  <si>
    <t>2-3.5:  Offering is likely competitive in market</t>
  </si>
  <si>
    <t>* Model Designed by Brian Rogers, VP PCM</t>
  </si>
  <si>
    <t>&lt;2.0 - Emerging offering; needs investment</t>
  </si>
  <si>
    <t>&gt; 3.5-5:  We can demonstrate we are a leader</t>
  </si>
  <si>
    <r>
      <t xml:space="preserve">Existence/use of </t>
    </r>
    <r>
      <rPr>
        <b/>
        <i/>
        <sz val="10"/>
        <color theme="1"/>
        <rFont val="Arial"/>
        <family val="2"/>
      </rPr>
      <t>product company</t>
    </r>
    <r>
      <rPr>
        <sz val="10"/>
        <color theme="1"/>
        <rFont val="Arial"/>
        <family val="2"/>
      </rPr>
      <t xml:space="preserve"> partnerships (i.e., Oracle, Microsoft, etc.) or niche partners</t>
    </r>
  </si>
  <si>
    <t>Ready availability of value proposition, case studies</t>
  </si>
  <si>
    <t>Rating Factors</t>
  </si>
  <si>
    <t>Brand Identity &amp; 
Market Differentiation</t>
  </si>
  <si>
    <t>Execution Capability</t>
  </si>
  <si>
    <t>People</t>
  </si>
  <si>
    <t>Process</t>
  </si>
  <si>
    <t>Technology</t>
  </si>
  <si>
    <t>Service Offerings</t>
  </si>
  <si>
    <t>Rating Scale</t>
  </si>
  <si>
    <t>1.0 - 5.0, 5.0 is best</t>
  </si>
  <si>
    <t>Have customers been satified with the work performed in this service area? Have they provided positive feedback?</t>
  </si>
  <si>
    <t>Has the customer been recognized as a result of the work that we performed?</t>
  </si>
  <si>
    <t>Higher ratings for formal, written case studies that highlight the customer challenge, our approach/solution, and the results achieved.</t>
  </si>
  <si>
    <t>ValueTek™ Service Offering Maturity Assessment Model</t>
  </si>
  <si>
    <t>Offering #1</t>
  </si>
  <si>
    <t>Offering #2</t>
  </si>
  <si>
    <t>Offering #3</t>
  </si>
  <si>
    <t>Offering #4</t>
  </si>
  <si>
    <t>Offering #5</t>
  </si>
  <si>
    <t>Higher ratings for Intellectual Property, Tools, Frameworks, methodologies, etc. associated with the service area</t>
  </si>
  <si>
    <t>QP + PC</t>
  </si>
  <si>
    <t>A+M+SC</t>
  </si>
  <si>
    <t>SP</t>
  </si>
  <si>
    <t>AP</t>
  </si>
  <si>
    <t>T</t>
  </si>
  <si>
    <t>PP+CE</t>
  </si>
  <si>
    <t>Tech</t>
  </si>
  <si>
    <t>brand</t>
  </si>
  <si>
    <t>execution</t>
  </si>
  <si>
    <t>overall</t>
  </si>
  <si>
    <t>Overall Maturity</t>
  </si>
  <si>
    <t>ValueTek™ 
Service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</si>
</sst>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BCBC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hidden="1"/>
    </xf>
    <xf numFmtId="0" fontId="1" fillId="2" borderId="0" xfId="0" applyFont="1" applyFill="1" applyBorder="1" applyAlignment="1" applyProtection="1">
      <alignment horizontal="center" vertical="center" wrapText="1" readingOrder="1"/>
      <protection hidden="1"/>
    </xf>
    <xf numFmtId="0" fontId="1" fillId="3" borderId="0" xfId="0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Border="1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8" fillId="9" borderId="0" xfId="0" applyFont="1" applyFill="1" applyBorder="1" applyAlignment="1" applyProtection="1">
      <alignment horizontal="center" wrapText="1" readingOrder="1"/>
      <protection hidden="1"/>
    </xf>
    <xf numFmtId="0" fontId="2" fillId="9" borderId="0" xfId="0" applyFont="1" applyFill="1" applyBorder="1" applyAlignment="1" applyProtection="1">
      <alignment horizontal="center" wrapText="1"/>
      <protection hidden="1"/>
    </xf>
    <xf numFmtId="0" fontId="7" fillId="10" borderId="0" xfId="0" applyFont="1" applyFill="1" applyBorder="1" applyAlignment="1" applyProtection="1">
      <alignment horizontal="center" vertical="center" wrapText="1"/>
      <protection hidden="1"/>
    </xf>
    <xf numFmtId="0" fontId="7" fillId="10" borderId="0" xfId="0" applyFont="1" applyFill="1" applyBorder="1" applyAlignment="1" applyProtection="1">
      <alignment horizontal="left" vertical="center" wrapText="1" indent="1" readingOrder="1"/>
      <protection hidden="1"/>
    </xf>
    <xf numFmtId="0" fontId="6" fillId="10" borderId="0" xfId="0" applyFont="1" applyFill="1" applyAlignment="1" applyProtection="1">
      <alignment horizontal="right"/>
      <protection hidden="1"/>
    </xf>
    <xf numFmtId="9" fontId="10" fillId="10" borderId="0" xfId="1" applyFont="1" applyFill="1" applyBorder="1" applyAlignment="1" applyProtection="1">
      <alignment horizontal="center" vertical="center" wrapText="1" readingOrder="1"/>
      <protection hidden="1"/>
    </xf>
    <xf numFmtId="0" fontId="10" fillId="10" borderId="0" xfId="0" applyFont="1" applyFill="1" applyBorder="1" applyAlignment="1" applyProtection="1">
      <alignment horizontal="center" vertical="center" wrapText="1" readingOrder="1"/>
      <protection hidden="1"/>
    </xf>
    <xf numFmtId="164" fontId="10" fillId="10" borderId="0" xfId="0" applyNumberFormat="1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Alignment="1">
      <alignment wrapText="1"/>
    </xf>
    <xf numFmtId="9" fontId="0" fillId="0" borderId="0" xfId="0" applyNumberFormat="1"/>
    <xf numFmtId="0" fontId="0" fillId="0" borderId="0" xfId="0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horizontal="center" vertical="center" wrapText="1" readingOrder="1"/>
      <protection hidden="1"/>
    </xf>
    <xf numFmtId="0" fontId="0" fillId="7" borderId="0" xfId="0" applyFont="1" applyFill="1" applyAlignment="1" applyProtection="1">
      <alignment horizontal="right"/>
      <protection hidden="1"/>
    </xf>
    <xf numFmtId="0" fontId="0" fillId="8" borderId="0" xfId="0" applyFont="1" applyFill="1" applyAlignment="1" applyProtection="1">
      <alignment horizontal="right"/>
      <protection hidden="1"/>
    </xf>
    <xf numFmtId="0" fontId="0" fillId="4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9" fontId="1" fillId="0" borderId="0" xfId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Fill="1" applyBorder="1" applyAlignment="1" applyProtection="1">
      <alignment horizontal="center" wrapText="1" readingOrder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readingOrder="1"/>
      <protection hidden="1"/>
    </xf>
    <xf numFmtId="0" fontId="9" fillId="10" borderId="0" xfId="0" applyFont="1" applyFill="1" applyBorder="1" applyAlignment="1" applyProtection="1">
      <alignment horizontal="center" wrapText="1" readingOrder="1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 wrapText="1" readingOrder="1"/>
      <protection hidden="1"/>
    </xf>
    <xf numFmtId="0" fontId="2" fillId="9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ercent" xfId="1" builtinId="5"/>
  </cellStyles>
  <dxfs count="6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85" zoomScaleNormal="85" workbookViewId="0">
      <selection sqref="A1:D1"/>
    </sheetView>
  </sheetViews>
  <sheetFormatPr defaultRowHeight="15" x14ac:dyDescent="0.25"/>
  <cols>
    <col min="1" max="1" width="19" style="1" customWidth="1"/>
    <col min="2" max="2" width="7.5703125" style="1" bestFit="1" customWidth="1"/>
    <col min="3" max="3" width="34.7109375" style="1" customWidth="1"/>
    <col min="4" max="4" width="41.42578125" style="1" customWidth="1"/>
    <col min="5" max="5" width="14" style="1" customWidth="1"/>
    <col min="6" max="7" width="13.7109375" style="1" customWidth="1"/>
    <col min="8" max="8" width="12.7109375" style="1" customWidth="1"/>
    <col min="9" max="9" width="12.7109375" style="1" hidden="1" customWidth="1"/>
    <col min="10" max="10" width="12.7109375" style="1" customWidth="1"/>
    <col min="11" max="16384" width="9.140625" style="1"/>
  </cols>
  <sheetData>
    <row r="1" spans="1:10" ht="39.75" customHeight="1" x14ac:dyDescent="0.35">
      <c r="A1" s="31" t="s">
        <v>49</v>
      </c>
      <c r="B1" s="31"/>
      <c r="C1" s="31"/>
      <c r="D1" s="31"/>
      <c r="E1" s="30" t="s">
        <v>43</v>
      </c>
      <c r="F1" s="30"/>
      <c r="G1" s="30"/>
      <c r="H1" s="30"/>
      <c r="I1" s="30"/>
      <c r="J1" s="30"/>
    </row>
    <row r="2" spans="1:10" ht="49.5" customHeight="1" x14ac:dyDescent="0.25">
      <c r="A2" s="13" t="s">
        <v>37</v>
      </c>
      <c r="B2" s="13" t="s">
        <v>22</v>
      </c>
      <c r="C2" s="13" t="s">
        <v>5</v>
      </c>
      <c r="D2" s="13" t="s">
        <v>15</v>
      </c>
      <c r="E2" s="28" t="s">
        <v>50</v>
      </c>
      <c r="F2" s="28" t="s">
        <v>51</v>
      </c>
      <c r="G2" s="28" t="s">
        <v>52</v>
      </c>
      <c r="H2" s="28" t="s">
        <v>53</v>
      </c>
      <c r="I2" s="28"/>
      <c r="J2" s="28" t="s">
        <v>54</v>
      </c>
    </row>
    <row r="3" spans="1:10" ht="52.5" customHeight="1" x14ac:dyDescent="0.25">
      <c r="A3" s="14" t="s">
        <v>0</v>
      </c>
      <c r="B3" s="27">
        <v>0.1</v>
      </c>
      <c r="C3" s="2" t="s">
        <v>6</v>
      </c>
      <c r="D3" s="2" t="s">
        <v>16</v>
      </c>
      <c r="E3" s="26"/>
      <c r="F3" s="26"/>
      <c r="G3" s="26"/>
      <c r="H3" s="26"/>
      <c r="I3" s="26"/>
      <c r="J3" s="26"/>
    </row>
    <row r="4" spans="1:10" ht="38.25" x14ac:dyDescent="0.25">
      <c r="A4" s="14" t="s">
        <v>2</v>
      </c>
      <c r="B4" s="27">
        <v>0.15</v>
      </c>
      <c r="C4" s="3" t="s">
        <v>7</v>
      </c>
      <c r="D4" s="3" t="s">
        <v>17</v>
      </c>
      <c r="E4" s="26"/>
      <c r="F4" s="26"/>
      <c r="G4" s="26"/>
      <c r="H4" s="26"/>
      <c r="I4" s="26"/>
      <c r="J4" s="26"/>
    </row>
    <row r="5" spans="1:10" ht="51" x14ac:dyDescent="0.25">
      <c r="A5" s="14" t="s">
        <v>8</v>
      </c>
      <c r="B5" s="27">
        <v>0.05</v>
      </c>
      <c r="C5" s="2" t="s">
        <v>9</v>
      </c>
      <c r="D5" s="2" t="s">
        <v>18</v>
      </c>
      <c r="E5" s="26"/>
      <c r="F5" s="26"/>
      <c r="G5" s="26"/>
      <c r="H5" s="26"/>
      <c r="I5" s="26"/>
      <c r="J5" s="26"/>
    </row>
    <row r="6" spans="1:10" ht="60" x14ac:dyDescent="0.25">
      <c r="A6" s="14" t="s">
        <v>10</v>
      </c>
      <c r="B6" s="27">
        <v>0.2</v>
      </c>
      <c r="C6" s="3" t="s">
        <v>11</v>
      </c>
      <c r="D6" s="3" t="s">
        <v>23</v>
      </c>
      <c r="E6" s="26"/>
      <c r="F6" s="26"/>
      <c r="G6" s="26"/>
      <c r="H6" s="26"/>
      <c r="I6" s="26"/>
      <c r="J6" s="26"/>
    </row>
    <row r="7" spans="1:10" ht="38.25" x14ac:dyDescent="0.25">
      <c r="A7" s="14" t="s">
        <v>19</v>
      </c>
      <c r="B7" s="27">
        <v>0.1</v>
      </c>
      <c r="C7" s="2" t="s">
        <v>20</v>
      </c>
      <c r="D7" s="2" t="s">
        <v>46</v>
      </c>
      <c r="E7" s="26"/>
      <c r="F7" s="26"/>
      <c r="G7" s="26"/>
      <c r="H7" s="26"/>
      <c r="I7" s="26"/>
      <c r="J7" s="26"/>
    </row>
    <row r="8" spans="1:10" ht="38.25" x14ac:dyDescent="0.25">
      <c r="A8" s="14" t="s">
        <v>24</v>
      </c>
      <c r="B8" s="27">
        <v>0.1</v>
      </c>
      <c r="C8" s="3" t="s">
        <v>25</v>
      </c>
      <c r="D8" s="3" t="s">
        <v>47</v>
      </c>
      <c r="E8" s="26"/>
      <c r="F8" s="26"/>
      <c r="G8" s="26"/>
      <c r="H8" s="26"/>
      <c r="I8" s="26"/>
      <c r="J8" s="26"/>
    </row>
    <row r="9" spans="1:10" ht="51" x14ac:dyDescent="0.25">
      <c r="A9" s="14" t="s">
        <v>1</v>
      </c>
      <c r="B9" s="27">
        <v>0.1</v>
      </c>
      <c r="C9" s="2" t="s">
        <v>12</v>
      </c>
      <c r="D9" s="2" t="s">
        <v>21</v>
      </c>
      <c r="E9" s="26"/>
      <c r="F9" s="26"/>
      <c r="G9" s="26"/>
      <c r="H9" s="26"/>
      <c r="I9" s="26"/>
      <c r="J9" s="26"/>
    </row>
    <row r="10" spans="1:10" ht="38.25" x14ac:dyDescent="0.25">
      <c r="A10" s="14" t="s">
        <v>13</v>
      </c>
      <c r="B10" s="27">
        <v>0.1</v>
      </c>
      <c r="C10" s="3" t="s">
        <v>28</v>
      </c>
      <c r="D10" s="3" t="s">
        <v>55</v>
      </c>
      <c r="E10" s="26"/>
      <c r="F10" s="26"/>
      <c r="G10" s="26"/>
      <c r="H10" s="26"/>
      <c r="I10" s="26"/>
      <c r="J10" s="26"/>
    </row>
    <row r="11" spans="1:10" ht="45" x14ac:dyDescent="0.25">
      <c r="A11" s="14" t="s">
        <v>14</v>
      </c>
      <c r="B11" s="27">
        <v>0.05</v>
      </c>
      <c r="C11" s="2" t="s">
        <v>35</v>
      </c>
      <c r="D11" s="2" t="s">
        <v>26</v>
      </c>
      <c r="E11" s="26"/>
      <c r="F11" s="26"/>
      <c r="G11" s="26"/>
      <c r="H11" s="26"/>
      <c r="I11" s="26"/>
      <c r="J11" s="26"/>
    </row>
    <row r="12" spans="1:10" ht="38.25" x14ac:dyDescent="0.25">
      <c r="A12" s="14" t="s">
        <v>3</v>
      </c>
      <c r="B12" s="27">
        <v>0.05</v>
      </c>
      <c r="C12" s="3" t="s">
        <v>36</v>
      </c>
      <c r="D12" s="3" t="s">
        <v>48</v>
      </c>
      <c r="E12" s="26"/>
      <c r="F12" s="26"/>
      <c r="G12" s="26"/>
      <c r="H12" s="26"/>
      <c r="I12" s="26"/>
      <c r="J12" s="26"/>
    </row>
    <row r="13" spans="1:10" ht="45" x14ac:dyDescent="0.25">
      <c r="A13" s="14" t="s">
        <v>4</v>
      </c>
      <c r="B13" s="16">
        <f>SUM(B3:B12)</f>
        <v>1</v>
      </c>
      <c r="C13" s="17"/>
      <c r="D13" s="17"/>
      <c r="E13" s="18" t="str">
        <f>IF(SUMPRODUCT($B3:$B12,E3:E12)=0,"N/A",SUMPRODUCT($B3:$B12,E3:E12))</f>
        <v>N/A</v>
      </c>
      <c r="F13" s="18" t="str">
        <f t="shared" ref="F13:J13" si="0">IF(SUMPRODUCT($B3:$B12,F3:F12)=0,"N/A",SUMPRODUCT($B3:$B12,F3:F12))</f>
        <v>N/A</v>
      </c>
      <c r="G13" s="18" t="str">
        <f t="shared" si="0"/>
        <v>N/A</v>
      </c>
      <c r="H13" s="18" t="str">
        <f t="shared" si="0"/>
        <v>N/A</v>
      </c>
      <c r="I13" s="18" t="str">
        <f t="shared" si="0"/>
        <v>N/A</v>
      </c>
      <c r="J13" s="18" t="str">
        <f t="shared" si="0"/>
        <v>N/A</v>
      </c>
    </row>
    <row r="14" spans="1:10" x14ac:dyDescent="0.25">
      <c r="D14" s="4"/>
      <c r="E14" s="22" t="str">
        <f>IF(E13="N/A","",IF(E13&lt;2,"Emerging",IF(E13&gt;3.5,"Leader","Competitive")))</f>
        <v/>
      </c>
      <c r="F14" s="22" t="str">
        <f t="shared" ref="F14:J14" si="1">IF(F13="N/A","",IF(F13&lt;2,"Emerging",IF(F13&gt;3.5,"Leader","Competitive")))</f>
        <v/>
      </c>
      <c r="G14" s="22" t="str">
        <f t="shared" si="1"/>
        <v/>
      </c>
      <c r="H14" s="22" t="str">
        <f t="shared" si="1"/>
        <v/>
      </c>
      <c r="I14" s="5" t="str">
        <f t="shared" si="1"/>
        <v/>
      </c>
      <c r="J14" s="22" t="str">
        <f t="shared" si="1"/>
        <v/>
      </c>
    </row>
    <row r="15" spans="1:10" x14ac:dyDescent="0.25">
      <c r="A15" s="15" t="s">
        <v>44</v>
      </c>
      <c r="B15" s="6" t="s">
        <v>45</v>
      </c>
      <c r="C15" s="7"/>
    </row>
    <row r="16" spans="1:10" x14ac:dyDescent="0.25">
      <c r="A16" s="23" t="s">
        <v>27</v>
      </c>
      <c r="B16" s="6" t="s">
        <v>33</v>
      </c>
      <c r="C16" s="6"/>
    </row>
    <row r="17" spans="1:3" x14ac:dyDescent="0.25">
      <c r="A17" s="24" t="s">
        <v>29</v>
      </c>
      <c r="B17" s="6" t="s">
        <v>31</v>
      </c>
      <c r="C17" s="6"/>
    </row>
    <row r="18" spans="1:3" x14ac:dyDescent="0.25">
      <c r="A18" s="25" t="s">
        <v>30</v>
      </c>
      <c r="B18" s="6" t="s">
        <v>34</v>
      </c>
      <c r="C18" s="6"/>
    </row>
    <row r="22" spans="1:3" hidden="1" x14ac:dyDescent="0.25">
      <c r="A22" s="1" t="s">
        <v>32</v>
      </c>
    </row>
  </sheetData>
  <sheetProtection password="914D" sheet="1" objects="1" scenarios="1"/>
  <mergeCells count="2">
    <mergeCell ref="E1:J1"/>
    <mergeCell ref="A1:D1"/>
  </mergeCells>
  <conditionalFormatting sqref="B13">
    <cfRule type="cellIs" dxfId="68" priority="22" operator="notEqual">
      <formula>1</formula>
    </cfRule>
  </conditionalFormatting>
  <conditionalFormatting sqref="E14">
    <cfRule type="expression" dxfId="67" priority="17">
      <formula>E13="N/A"</formula>
    </cfRule>
    <cfRule type="expression" dxfId="66" priority="18">
      <formula>AND(E13&gt;=2,E13&lt;3.5)</formula>
    </cfRule>
    <cfRule type="expression" dxfId="65" priority="19">
      <formula>AND(E13&lt;2)</formula>
    </cfRule>
    <cfRule type="expression" dxfId="64" priority="20">
      <formula>AND(E13&gt;=3.5)</formula>
    </cfRule>
  </conditionalFormatting>
  <conditionalFormatting sqref="F14">
    <cfRule type="expression" dxfId="63" priority="13">
      <formula>F13="N/A"</formula>
    </cfRule>
    <cfRule type="expression" dxfId="62" priority="14">
      <formula>AND(F13&gt;=2,F13&lt;3.5)</formula>
    </cfRule>
    <cfRule type="expression" dxfId="61" priority="15">
      <formula>AND(F13&lt;2)</formula>
    </cfRule>
    <cfRule type="expression" dxfId="60" priority="16">
      <formula>AND(F13&gt;=3.5)</formula>
    </cfRule>
  </conditionalFormatting>
  <conditionalFormatting sqref="G14">
    <cfRule type="expression" dxfId="59" priority="9">
      <formula>G13="N/A"</formula>
    </cfRule>
    <cfRule type="expression" dxfId="58" priority="10">
      <formula>AND(G13&gt;=2,G13&lt;3.5)</formula>
    </cfRule>
    <cfRule type="expression" dxfId="57" priority="11">
      <formula>AND(G13&lt;2)</formula>
    </cfRule>
    <cfRule type="expression" dxfId="56" priority="12">
      <formula>AND(G13&gt;=3.5)</formula>
    </cfRule>
  </conditionalFormatting>
  <conditionalFormatting sqref="H14">
    <cfRule type="expression" dxfId="55" priority="5">
      <formula>H13="N/A"</formula>
    </cfRule>
    <cfRule type="expression" dxfId="54" priority="6">
      <formula>AND(H13&gt;=2,H13&lt;3.5)</formula>
    </cfRule>
    <cfRule type="expression" dxfId="53" priority="7">
      <formula>AND(H13&lt;2)</formula>
    </cfRule>
    <cfRule type="expression" dxfId="52" priority="8">
      <formula>AND(H13&gt;=3.5)</formula>
    </cfRule>
  </conditionalFormatting>
  <conditionalFormatting sqref="J14">
    <cfRule type="expression" dxfId="51" priority="1">
      <formula>J13="N/A"</formula>
    </cfRule>
    <cfRule type="expression" dxfId="50" priority="2">
      <formula>AND(J13&gt;=2,J13&lt;3.5)</formula>
    </cfRule>
    <cfRule type="expression" dxfId="49" priority="3">
      <formula>AND(J13&lt;2)</formula>
    </cfRule>
    <cfRule type="expression" dxfId="48" priority="4">
      <formula>AND(J13&gt;=3.5)</formula>
    </cfRule>
  </conditionalFormatting>
  <dataValidations count="1">
    <dataValidation type="decimal" allowBlank="1" showInputMessage="1" showErrorMessage="1" errorTitle="Invalid Rating" error="Rating must be a number between 1.0 and 5.0" sqref="E3:J12">
      <formula1>1</formula1>
      <formula2>5</formula2>
    </dataValidation>
  </dataValidations>
  <pageMargins left="0.5" right="0.5" top="0.5" bottom="0.5" header="0.3" footer="0.3"/>
  <pageSetup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defaultRowHeight="15" x14ac:dyDescent="0.25"/>
  <cols>
    <col min="1" max="1" width="27.28515625" style="10" customWidth="1"/>
    <col min="2" max="2" width="29.42578125" style="10" customWidth="1"/>
    <col min="3" max="3" width="25.28515625" style="10" customWidth="1"/>
    <col min="4" max="4" width="25.7109375" style="10" customWidth="1"/>
    <col min="5" max="16384" width="9.140625" style="8"/>
  </cols>
  <sheetData>
    <row r="1" spans="1:5" ht="37.5" customHeight="1" x14ac:dyDescent="0.25">
      <c r="A1" s="11" t="s">
        <v>67</v>
      </c>
      <c r="B1" s="33" t="s">
        <v>40</v>
      </c>
      <c r="C1" s="33" t="s">
        <v>41</v>
      </c>
      <c r="D1" s="33" t="s">
        <v>42</v>
      </c>
      <c r="E1" s="21"/>
    </row>
    <row r="2" spans="1:5" ht="46.5" customHeight="1" x14ac:dyDescent="0.25">
      <c r="A2" s="12" t="s">
        <v>38</v>
      </c>
      <c r="B2" s="22" t="str">
        <f>CONCATENATE("Strategic Personnel (",IF(_raw_data!B17=0,"N/A",ROUND(_raw_data!B17,1)),")")</f>
        <v>Strategic Personnel (N/A)</v>
      </c>
      <c r="C2" s="22" t="str">
        <f>CONCATENATE("Awards (", IF(_raw_data!B9=0,"N/A",ROUND(_raw_data!B9,1)),")",CHAR(10),"Methodology (", IF(_raw_data!B10=0,"N/A",ROUND(_raw_data!B10,1)),")",CHAR(10),"Sales Collateral (", IF(_raw_data!B13=0,"N/A",ROUND(_raw_data!B13,1)),")")</f>
        <v>Awards (N/A)
Methodology (N/A)
Sales Collateral (N/A)</v>
      </c>
      <c r="D2" s="22" t="str">
        <f>CONCATENATE("Alliance Partnerships (", IF(_raw_data!D17=0,"N/A",ROUND(_raw_data!D17,1)),")")</f>
        <v>Alliance Partnerships (N/A)</v>
      </c>
      <c r="E2" s="32" t="str">
        <f>IF(_raw_data!E29=0,"N/A",ROUND(_raw_data!E29,1))</f>
        <v>N/A</v>
      </c>
    </row>
    <row r="3" spans="1:5" ht="39" customHeight="1" x14ac:dyDescent="0.25">
      <c r="A3" s="12" t="s">
        <v>39</v>
      </c>
      <c r="B3" s="22" t="str">
        <f>CONCATENATE("Qualified Personnel (", IF(_raw_data!B4=0,"N/A",ROUND(_raw_data!B4,1)),")",CHAR(10),"Personnel Certifications (", IF(_raw_data!B5=0,"N/A",ROUND(_raw_data!B5,1)),")")</f>
        <v>Qualified Personnel (N/A)
Personnel Certifications (N/A)</v>
      </c>
      <c r="C3" s="22" t="str">
        <f>CONCATENATE("Past Performance (",IF(_raw_data!B8=0,"N/A",ROUND(_raw_data!B8,1)),")",CHAR(10),"Corporate Experience (",IF(_raw_data!B7=0,"N/A",ROUND(_raw_data!B7,1)),")")</f>
        <v>Past Performance (N/A)
Corporate Experience (N/A)</v>
      </c>
      <c r="D3" s="22" t="str">
        <f>CONCATENATE("Technology (", IF(_raw_data!D18=0,"N/A",ROUND(_raw_data!D18,1)),")")</f>
        <v>Technology (N/A)</v>
      </c>
      <c r="E3" s="32" t="str">
        <f>IF(_raw_data!F29=0,"N/A",ROUND(_raw_data!F29,1))</f>
        <v>N/A</v>
      </c>
    </row>
    <row r="4" spans="1:5" ht="28.5" customHeight="1" x14ac:dyDescent="0.25">
      <c r="A4" s="9"/>
      <c r="B4" s="32" t="str">
        <f>IF(_raw_data!B29=0,"N/A",ROUND(_raw_data!B29,1))</f>
        <v>N/A</v>
      </c>
      <c r="C4" s="32" t="str">
        <f>IF(_raw_data!C29=0,"N/A",ROUND(_raw_data!C29,1))</f>
        <v>N/A</v>
      </c>
      <c r="D4" s="32" t="str">
        <f>IF(_raw_data!D29=0,"N/A",ROUND(_raw_data!D29,1))</f>
        <v>N/A</v>
      </c>
      <c r="E4" s="29" t="s">
        <v>66</v>
      </c>
    </row>
    <row r="5" spans="1:5" x14ac:dyDescent="0.25">
      <c r="E5" s="10"/>
    </row>
    <row r="6" spans="1:5" x14ac:dyDescent="0.25">
      <c r="E6" s="10"/>
    </row>
  </sheetData>
  <sheetProtection password="914D" sheet="1" objects="1" scenarios="1"/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id="{F71B7C15-9340-4576-8226-7BEFA3227F31}">
            <xm:f>_raw_data!$B$6=0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55" id="{8A41C760-CF34-4608-8883-6FCBBAFDA0AB}">
            <xm:f>AND(_raw_data!$B$6&gt;=2,_raw_data!$B$6&lt;3.5)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56" id="{A354E12D-28AC-4333-B8E3-2022E8D7F4F5}">
            <xm:f>AND(_raw_data!$B$6&lt;2)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57" id="{7D66AEBE-54C2-4B7F-B3D2-434DFE8D642A}">
            <xm:f>AND(_raw_data!$B$6&gt;=3.5)</xm:f>
            <x14:dxf>
              <fill>
                <patternFill>
                  <bgColor rgb="FF92D050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expression" priority="58" id="{8F694C97-269F-4501-BD70-59F772BE1F74}">
            <xm:f>_raw_data!$B$18=0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59" id="{49FCC587-203D-4804-AE51-66189F7FF8B9}">
            <xm:f>AND(_raw_data!$B$18&gt;=2,_raw_data!$B$18&lt;3.5)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60" id="{AB4A7731-61D2-4A77-9663-9F5DAABFD15D}">
            <xm:f>AND(_raw_data!$B$18&lt;2)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61" id="{694D0E69-35CD-4E6E-BC96-146860C6AC72}">
            <xm:f>AND(_raw_data!$B$18&gt;=3.5)</xm:f>
            <x14:dxf>
              <fill>
                <patternFill>
                  <bgColor rgb="FF92D050"/>
                </patternFill>
              </fill>
            </x14:dxf>
          </x14:cfRule>
          <xm:sqref>B3</xm:sqref>
        </x14:conditionalFormatting>
        <x14:conditionalFormatting xmlns:xm="http://schemas.microsoft.com/office/excel/2006/main">
          <x14:cfRule type="expression" priority="37" id="{5A0F47E8-3BC1-4F6E-BC21-F20487C74959}">
            <xm:f>_raw_data!C17=0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8" id="{D6C3A270-21DA-4AAA-A044-8900F65EEDAD}">
            <xm:f>AND(_raw_data!C17&gt;=2,_raw_data!C17&lt;3.5)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A3ECA264-440C-4069-8B87-95AA44B12CA6}">
            <xm:f>AND(_raw_data!C17&lt;2)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40" id="{F2007D4F-76E2-4D4D-983B-16E44D21211D}">
            <xm:f>AND(_raw_data!C17&gt;=3.5)</xm:f>
            <x14:dxf>
              <fill>
                <patternFill>
                  <bgColor rgb="FF92D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expression" priority="33" id="{7071B0B6-5B3F-4F24-80F3-CD7FEA147138}">
            <xm:f>_raw_data!$B$12=0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4" id="{B22965F6-8732-4679-98C2-9E3FD0FA235D}">
            <xm:f>AND(_raw_data!$B$12&gt;=2,_raw_data!$B$12&lt;3.5)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D472BED4-58AB-43CE-921A-2BE699E71C36}">
            <xm:f>AND(_raw_data!$B$12&lt;2)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0245C487-10BC-44FA-A78C-A2BAF1D0824F}">
            <xm:f>AND(_raw_data!$B$12&gt;=3.5)</xm:f>
            <x14:dxf>
              <fill>
                <patternFill>
                  <bgColor rgb="FF92D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expression" priority="29" id="{92AF1F42-59E2-4D62-ACFB-CE75491790FF}">
            <xm:f>_raw_data!$B$11=0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30" id="{585A29C4-F3D6-427A-BD9D-F25AEA066383}">
            <xm:f>AND(_raw_data!$B$11&gt;=2,_raw_data!$B$11&lt;3.5)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31" id="{68AB0439-BCE0-42CF-A3FF-F227AEE1E2E4}">
            <xm:f>AND(_raw_data!$B$11&lt;2)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32" id="{DF671D51-29E6-4CAB-8C0F-D9FF5D43DFDA}">
            <xm:f>AND(_raw_data!$B$11&gt;=3.5)</xm:f>
            <x14:dxf>
              <fill>
                <patternFill>
                  <bgColor rgb="FF92D050"/>
                </patternFill>
              </fill>
            </x14:dxf>
          </x14:cfRule>
          <xm:sqref>D3</xm:sqref>
        </x14:conditionalFormatting>
        <x14:conditionalFormatting xmlns:xm="http://schemas.microsoft.com/office/excel/2006/main">
          <x14:cfRule type="expression" priority="25" id="{8499D72F-73C4-4CB6-B966-24280E098603}">
            <xm:f>_raw_data!$C$18=0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6" id="{BECEB2F0-AE32-44DC-A354-05099E3E039A}">
            <xm:f>AND(_raw_data!$C$18&gt;=2,_raw_data!$C$18&lt;3.5)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D487B8FF-54FD-4E12-91AA-55B4F529ED02}">
            <xm:f>AND(_raw_data!$C$18&lt;2)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28" id="{758E5A9E-42B4-41EA-A9BD-71E15D8BE8C3}">
            <xm:f>AND(_raw_data!$C$18&gt;=3.5)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expression" priority="21" id="{4C7FD4B5-D8B5-45CB-81C0-4F3C4F3C340E}">
            <xm:f>_raw_data!$B$29=0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2" id="{6E3D2E25-A794-41AE-80D4-4425AF6A92BE}">
            <xm:f>AND(_raw_data!$B$29&gt;=2,_raw_data!$B$29&lt;3.5)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D4B273A8-5697-47AA-A22F-F76CDBD353CE}">
            <xm:f>AND(_raw_data!$B$29&lt;2)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24" id="{B740686B-43DB-4AB7-A0C8-FEA2F7D9E04B}">
            <xm:f>AND(_raw_data!$B$29&gt;=3.5)</xm:f>
            <x14:dxf>
              <fill>
                <patternFill>
                  <bgColor rgb="FF92D050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expression" priority="17" id="{70F1B95C-D6DD-4850-BEA8-30B5F566391E}">
            <xm:f>_raw_data!$C$29=0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8" id="{3F4033BB-257F-487D-ADCB-CBCF253E662C}">
            <xm:f>AND(_raw_data!$C$29&gt;=2,_raw_data!$C$29&lt;3.5)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53F72CD1-0C74-4CC6-8CAC-EAA9D08380B1}">
            <xm:f>AND(_raw_data!$C$29&lt;2)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649C619C-9B0C-4F89-A427-A53CD335A571}">
            <xm:f>AND(_raw_data!$C$29&gt;=3.5)</xm:f>
            <x14:dxf>
              <fill>
                <patternFill>
                  <bgColor rgb="FF92D050"/>
                </patternFill>
              </fill>
            </x14:dxf>
          </x14:cfRule>
          <xm:sqref>C4</xm:sqref>
        </x14:conditionalFormatting>
        <x14:conditionalFormatting xmlns:xm="http://schemas.microsoft.com/office/excel/2006/main">
          <x14:cfRule type="expression" priority="13" id="{5E8F0BD2-E57E-478B-A176-9597F382BFC1}">
            <xm:f>_raw_data!$D$29=0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4" id="{64F512E3-B867-461F-BBE1-136EA3375A0D}">
            <xm:f>AND(_raw_data!$D$29&gt;=2,_raw_data!$D$29&lt;3.5)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5E7E4025-7034-42DC-B4F5-EDF9FF0C5F83}">
            <xm:f>AND(_raw_data!$D$29&lt;2)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16" id="{E09099C5-9EC6-4919-AD56-0F4E9C15C3DB}">
            <xm:f>AND(_raw_data!$D$29&gt;=3.5)</xm:f>
            <x14:dxf>
              <fill>
                <patternFill>
                  <bgColor rgb="FF92D050"/>
                </patternFill>
              </fill>
            </x14:dxf>
          </x14:cfRule>
          <xm:sqref>D4</xm:sqref>
        </x14:conditionalFormatting>
        <x14:conditionalFormatting xmlns:xm="http://schemas.microsoft.com/office/excel/2006/main">
          <x14:cfRule type="expression" priority="9" id="{D2442004-035F-477E-9D02-12B70E0C00E9}">
            <xm:f>_raw_data!$E$29=0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10" id="{1F4481F8-0AA3-4083-B008-0F721533EC48}">
            <xm:f>AND(_raw_data!$E$29&gt;=2,_raw_data!$E$29&lt;3.5)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7CD9E1B5-6BD7-4248-A757-7703093B817E}">
            <xm:f>AND(_raw_data!$E$29&lt;2)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12" id="{3865313C-BBF2-4D70-AFC5-964754686ECC}">
            <xm:f>AND(_raw_data!$E$29&gt;=3.5)</xm:f>
            <x14:dxf>
              <fill>
                <patternFill>
                  <bgColor rgb="FF92D050"/>
                </patternFill>
              </fill>
            </x14:dxf>
          </x14:cfRule>
          <xm:sqref>E2</xm:sqref>
        </x14:conditionalFormatting>
        <x14:conditionalFormatting xmlns:xm="http://schemas.microsoft.com/office/excel/2006/main">
          <x14:cfRule type="expression" priority="5" id="{57493BE1-6D7A-49CD-A37D-C3BDD6C6F933}">
            <xm:f>_raw_data!$F$29=0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6" id="{77144850-5DC6-473A-81D4-8B4B3C83D525}">
            <xm:f>AND(_raw_data!$F$29&gt;=2,_raw_data!$F$29&lt;3.5)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746A7D2B-A771-4165-84C7-EB797B19D347}">
            <xm:f>AND(_raw_data!$F$29&lt;2)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8" id="{FEEAE536-9B4E-41F4-9B8E-619C2F2EC1B4}">
            <xm:f>AND(_raw_data!$F$29&gt;=3.5)</xm:f>
            <x14:dxf>
              <fill>
                <patternFill>
                  <bgColor rgb="FF92D050"/>
                </patternFill>
              </fill>
            </x14:dxf>
          </x14:cfRule>
          <xm:sqref>E3</xm:sqref>
        </x14:conditionalFormatting>
        <x14:conditionalFormatting xmlns:xm="http://schemas.microsoft.com/office/excel/2006/main">
          <x14:cfRule type="expression" priority="1" id="{4954BEB2-A682-47BD-B5E9-76E969C93B98}">
            <xm:f>_raw_data!$G$29=0</xm:f>
            <x14:dxf>
              <fill>
                <patternFill patternType="none">
                  <bgColor auto="1"/>
                </patternFill>
              </fill>
            </x14:dxf>
          </x14:cfRule>
          <x14:cfRule type="expression" priority="2" id="{17C4EEFB-3637-44A3-BD88-D12F3D67D414}">
            <xm:f>AND(_raw_data!$G$29&gt;=2,_raw_data!$G$29&lt;3.5)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C4992EC9-0756-4A50-B177-4A82AC9A50BB}">
            <xm:f>AND(_raw_data!$G$29&lt;2)</xm:f>
            <x14:dxf>
              <fill>
                <patternFill>
                  <bgColor rgb="FFFF0000"/>
                </patternFill>
              </fill>
            </x14:dxf>
          </x14:cfRule>
          <x14:cfRule type="expression" priority="4" id="{4C84B977-66AB-468A-8A61-C95815FFB635}">
            <xm:f>AND(_raw_data!$G$29&gt;=3.5)</xm:f>
            <x14:dxf>
              <fill>
                <patternFill>
                  <bgColor rgb="FF92D050"/>
                </patternFill>
              </fill>
            </x14:dxf>
          </x14:cfRule>
          <xm:sqref>E4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0" workbookViewId="0">
      <selection activeCell="B7" sqref="B7"/>
    </sheetView>
  </sheetViews>
  <sheetFormatPr defaultRowHeight="15" x14ac:dyDescent="0.25"/>
  <cols>
    <col min="1" max="1" width="18.42578125" customWidth="1"/>
  </cols>
  <sheetData>
    <row r="1" spans="1:4" x14ac:dyDescent="0.25">
      <c r="A1">
        <v>5</v>
      </c>
    </row>
    <row r="4" spans="1:4" ht="30" x14ac:dyDescent="0.25">
      <c r="A4" s="19" t="s">
        <v>0</v>
      </c>
      <c r="B4">
        <f>IF(COUNTA('Service Maturity Model'!E3:J3)&gt;0,SUM('Service Maturity Model'!E3:J3)/COUNTA('Service Maturity Model'!E3:J3),0)</f>
        <v>0</v>
      </c>
    </row>
    <row r="5" spans="1:4" ht="30" x14ac:dyDescent="0.25">
      <c r="A5" s="19" t="s">
        <v>2</v>
      </c>
      <c r="B5">
        <f>IF(COUNTA('Service Maturity Model'!E4:J4)&gt;0,SUM('Service Maturity Model'!E4:J4)/COUNTA('Service Maturity Model'!E4:J4),0)</f>
        <v>0</v>
      </c>
    </row>
    <row r="6" spans="1:4" x14ac:dyDescent="0.25">
      <c r="A6" s="19" t="s">
        <v>8</v>
      </c>
      <c r="B6">
        <f>IF(COUNTA('Service Maturity Model'!E5:J5)&gt;0,SUM('Service Maturity Model'!E5:J5)/COUNTA('Service Maturity Model'!E5:J5),0)</f>
        <v>0</v>
      </c>
    </row>
    <row r="7" spans="1:4" ht="45" x14ac:dyDescent="0.25">
      <c r="A7" s="19" t="s">
        <v>10</v>
      </c>
      <c r="B7">
        <f>IF(COUNTA('Service Maturity Model'!E6:J6)&gt;0,SUM('Service Maturity Model'!E6:J6)/COUNTA('Service Maturity Model'!E6:J6),0)</f>
        <v>0</v>
      </c>
    </row>
    <row r="8" spans="1:4" x14ac:dyDescent="0.25">
      <c r="A8" s="19" t="s">
        <v>19</v>
      </c>
      <c r="B8">
        <f>IF(COUNTA('Service Maturity Model'!E7:J7)&gt;0,SUM('Service Maturity Model'!E7:J7)/COUNTA('Service Maturity Model'!E7:J7),0)</f>
        <v>0</v>
      </c>
    </row>
    <row r="9" spans="1:4" x14ac:dyDescent="0.25">
      <c r="A9" s="19" t="s">
        <v>24</v>
      </c>
      <c r="B9">
        <f>IF(COUNTA('Service Maturity Model'!E8:J8)&gt;0,SUM('Service Maturity Model'!E8:J8)/COUNTA('Service Maturity Model'!E8:J8),0)</f>
        <v>0</v>
      </c>
    </row>
    <row r="10" spans="1:4" ht="30" x14ac:dyDescent="0.25">
      <c r="A10" s="19" t="s">
        <v>1</v>
      </c>
      <c r="B10">
        <f>IF(COUNTA('Service Maturity Model'!E9:J9)&gt;0,SUM('Service Maturity Model'!E9:J9)/COUNTA('Service Maturity Model'!E9:J9),0)</f>
        <v>0</v>
      </c>
    </row>
    <row r="11" spans="1:4" x14ac:dyDescent="0.25">
      <c r="A11" s="19" t="s">
        <v>13</v>
      </c>
      <c r="B11">
        <f>IF(COUNTA('Service Maturity Model'!E10:J10)&gt;0,SUM('Service Maturity Model'!E10:J10)/COUNTA('Service Maturity Model'!E10:J10),0)</f>
        <v>0</v>
      </c>
    </row>
    <row r="12" spans="1:4" ht="30" x14ac:dyDescent="0.25">
      <c r="A12" s="19" t="s">
        <v>14</v>
      </c>
      <c r="B12">
        <f>IF(COUNTA('Service Maturity Model'!E11:J11)&gt;0,SUM('Service Maturity Model'!E11:J11)/COUNTA('Service Maturity Model'!E11:J11),0)</f>
        <v>0</v>
      </c>
    </row>
    <row r="13" spans="1:4" x14ac:dyDescent="0.25">
      <c r="A13" s="19" t="s">
        <v>3</v>
      </c>
      <c r="B13">
        <f>IF(COUNTA('Service Maturity Model'!E12:J12)&gt;0,SUM('Service Maturity Model'!E12:J12)/COUNTA('Service Maturity Model'!E12:J12),0)</f>
        <v>0</v>
      </c>
    </row>
    <row r="16" spans="1:4" x14ac:dyDescent="0.25">
      <c r="B16" t="s">
        <v>58</v>
      </c>
      <c r="C16" t="s">
        <v>57</v>
      </c>
      <c r="D16" t="s">
        <v>59</v>
      </c>
    </row>
    <row r="17" spans="2:7" x14ac:dyDescent="0.25">
      <c r="B17">
        <f>B6</f>
        <v>0</v>
      </c>
      <c r="C17">
        <f>SUM(_raw_data!B9*'Service Maturity Model'!B8/('Service Maturity Model'!B8+'Service Maturity Model'!B9+'Service Maturity Model'!B12),_raw_data!B10*'Service Maturity Model'!B9/('Service Maturity Model'!B8+'Service Maturity Model'!B9+'Service Maturity Model'!B12),_raw_data!B13*'Service Maturity Model'!B12/('Service Maturity Model'!B8+'Service Maturity Model'!B9+'Service Maturity Model'!B12))</f>
        <v>0</v>
      </c>
      <c r="D17">
        <f>B12</f>
        <v>0</v>
      </c>
    </row>
    <row r="18" spans="2:7" x14ac:dyDescent="0.25">
      <c r="B18">
        <f>B4*'Service Maturity Model'!B3/('Service Maturity Model'!B3+'Service Maturity Model'!B4)+_raw_data!B5*'Service Maturity Model'!B4/('Service Maturity Model'!B3+'Service Maturity Model'!B4)</f>
        <v>0</v>
      </c>
      <c r="C18">
        <f>SUM(B8*'Service Maturity Model'!B7/_raw_data!C24,_raw_data!B7*'Service Maturity Model'!B6/_raw_data!C24)</f>
        <v>0</v>
      </c>
      <c r="D18">
        <f>B11</f>
        <v>0</v>
      </c>
    </row>
    <row r="19" spans="2:7" x14ac:dyDescent="0.25">
      <c r="B19" s="19" t="s">
        <v>56</v>
      </c>
      <c r="C19" t="s">
        <v>61</v>
      </c>
      <c r="D19" t="s">
        <v>60</v>
      </c>
    </row>
    <row r="22" spans="2:7" x14ac:dyDescent="0.25">
      <c r="B22" t="s">
        <v>58</v>
      </c>
      <c r="C22" t="s">
        <v>57</v>
      </c>
      <c r="D22" t="s">
        <v>59</v>
      </c>
    </row>
    <row r="23" spans="2:7" x14ac:dyDescent="0.25">
      <c r="B23" s="20">
        <f>'Service Maturity Model'!B5</f>
        <v>0.05</v>
      </c>
      <c r="C23" s="20">
        <f>('Service Maturity Model'!B8+'Service Maturity Model'!B9+'Service Maturity Model'!B12)</f>
        <v>0.25</v>
      </c>
      <c r="D23" s="20">
        <f>'Service Maturity Model'!B11</f>
        <v>0.05</v>
      </c>
      <c r="E23" s="20">
        <f>SUM(B23:D23)</f>
        <v>0.35</v>
      </c>
    </row>
    <row r="24" spans="2:7" x14ac:dyDescent="0.25">
      <c r="B24" s="20">
        <f>('Service Maturity Model'!B3+'Service Maturity Model'!B4)</f>
        <v>0.25</v>
      </c>
      <c r="C24" s="20">
        <f>'Service Maturity Model'!B7+'Service Maturity Model'!B6</f>
        <v>0.30000000000000004</v>
      </c>
      <c r="D24" s="20">
        <f>'Service Maturity Model'!B10</f>
        <v>0.1</v>
      </c>
      <c r="E24" s="20">
        <f>SUM(B24:D24)</f>
        <v>0.65</v>
      </c>
    </row>
    <row r="25" spans="2:7" x14ac:dyDescent="0.25">
      <c r="B25" s="19" t="s">
        <v>56</v>
      </c>
      <c r="C25" t="s">
        <v>61</v>
      </c>
      <c r="D25" t="s">
        <v>60</v>
      </c>
    </row>
    <row r="26" spans="2:7" x14ac:dyDescent="0.25">
      <c r="B26" s="20">
        <f>SUM(B23:B24)</f>
        <v>0.3</v>
      </c>
      <c r="C26" s="20">
        <f>SUM(C23:C24)</f>
        <v>0.55000000000000004</v>
      </c>
      <c r="D26" s="20">
        <f>SUM(D23:D24)</f>
        <v>0.15000000000000002</v>
      </c>
    </row>
    <row r="28" spans="2:7" x14ac:dyDescent="0.25">
      <c r="B28" t="s">
        <v>40</v>
      </c>
      <c r="C28" t="s">
        <v>41</v>
      </c>
      <c r="D28" t="s">
        <v>62</v>
      </c>
      <c r="E28" t="s">
        <v>63</v>
      </c>
      <c r="F28" t="s">
        <v>64</v>
      </c>
      <c r="G28" t="s">
        <v>65</v>
      </c>
    </row>
    <row r="29" spans="2:7" x14ac:dyDescent="0.25">
      <c r="B29">
        <f>SUM(B17*B23/B26,B18*B24/B26)</f>
        <v>0</v>
      </c>
      <c r="C29">
        <f>SUM(C17*C23/C26,C18*C24/C26)</f>
        <v>0</v>
      </c>
      <c r="D29">
        <f>SUM(D17*D23/D26,D18*D24/D26)</f>
        <v>0</v>
      </c>
      <c r="E29">
        <f>SUM(B17*B23/E23,C17*C23/E23,D17*D23/E23)</f>
        <v>0</v>
      </c>
      <c r="F29">
        <f>SUM(B18*B24/E24,C18*C24/E24,D18*D24/E24)</f>
        <v>0</v>
      </c>
      <c r="G29">
        <f>SUM(E29*E23+F29*E24)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Service Maturity Model</vt:lpstr>
      <vt:lpstr>Model Summary</vt:lpstr>
      <vt:lpstr>_raw_data</vt:lpstr>
      <vt:lpstr>'Service Maturity Model'!bi_km</vt:lpstr>
      <vt:lpstr>'Service Maturity Model'!Geospatial</vt:lpstr>
      <vt:lpstr>'Model Summary'!Print_Area</vt:lpstr>
      <vt:lpstr>'Service Maturity Model'!Print_Area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Tarak Modi</dc:creator>
  <cp:lastModifiedBy>Tarak Modi</cp:lastModifiedBy>
  <cp:lastPrinted>2013-02-15T14:18:51Z</cp:lastPrinted>
  <dcterms:created xsi:type="dcterms:W3CDTF">2010-04-06T13:48:06Z</dcterms:created>
  <dcterms:modified xsi:type="dcterms:W3CDTF">2016-06-05T16:17:48Z</dcterms:modified>
</cp:coreProperties>
</file>